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900" windowHeight="8835" activeTab="0"/>
  </bookViews>
  <sheets>
    <sheet name="C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<sst xmlns="http://schemas.openxmlformats.org/spreadsheetml/2006/main" count="117" uniqueCount="86">
  <si>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>Decking</t>
  </si>
  <si>
    <t>Timber Decking Load Rating</t>
  </si>
  <si>
    <t xml:space="preserve">Actual Board Width (in): </t>
  </si>
  <si>
    <t>Span Length 'L' (ft):</t>
  </si>
  <si>
    <t>3x6 Boards Used:</t>
  </si>
  <si>
    <t>A (in^2)</t>
  </si>
  <si>
    <t>S (in^3)</t>
  </si>
  <si>
    <t>b (thickness)</t>
  </si>
  <si>
    <t>d (depth)</t>
  </si>
  <si>
    <t>Stringer top flange width (in):</t>
  </si>
  <si>
    <t>Loading</t>
  </si>
  <si>
    <t>Type</t>
  </si>
  <si>
    <t>Heavy Axle</t>
  </si>
  <si>
    <t>Load (kips)</t>
  </si>
  <si>
    <t>Wheel</t>
  </si>
  <si>
    <t>Load (k)</t>
  </si>
  <si>
    <t>Tire Contact</t>
  </si>
  <si>
    <t>Area (in^2)</t>
  </si>
  <si>
    <t xml:space="preserve">Parallel to </t>
  </si>
  <si>
    <t>Traffic (in)</t>
  </si>
  <si>
    <t>Transverse</t>
  </si>
  <si>
    <t>to traffic (in)</t>
  </si>
  <si>
    <t>Tire Distribution</t>
  </si>
  <si>
    <t>Number of</t>
  </si>
  <si>
    <t xml:space="preserve">boards tire </t>
  </si>
  <si>
    <t>rests on</t>
  </si>
  <si>
    <t>Effective</t>
  </si>
  <si>
    <t>Wheel Load 'P'</t>
  </si>
  <si>
    <t>per board (k)</t>
  </si>
  <si>
    <t>Mmax due</t>
  </si>
  <si>
    <t>to L.L.</t>
  </si>
  <si>
    <t>(k*ft)</t>
  </si>
  <si>
    <t>Live Load Bending</t>
  </si>
  <si>
    <t>Stress, fb (psi) (using…)</t>
  </si>
  <si>
    <t>3x6's</t>
  </si>
  <si>
    <t xml:space="preserve">Live Load Compression </t>
  </si>
  <si>
    <t>Stress, fc perp. (psi) (using…)</t>
  </si>
  <si>
    <t>H15-44</t>
  </si>
  <si>
    <t>School Bus</t>
  </si>
  <si>
    <t>OH 5C1</t>
  </si>
  <si>
    <t>HS20-44</t>
  </si>
  <si>
    <t xml:space="preserve"> </t>
  </si>
  <si>
    <t>I (in^4)</t>
  </si>
  <si>
    <t>AASHTO</t>
  </si>
  <si>
    <t>3.25&amp; 3.30</t>
  </si>
  <si>
    <t>Allowable Stress for Dense Commercial No. 65 Southern Yellow Pine</t>
  </si>
  <si>
    <t xml:space="preserve">Design </t>
  </si>
  <si>
    <t>Value (psi)</t>
  </si>
  <si>
    <t>Fb'</t>
  </si>
  <si>
    <t>Fc'perp.</t>
  </si>
  <si>
    <t>Cd</t>
  </si>
  <si>
    <t>CM</t>
  </si>
  <si>
    <t>Ct</t>
  </si>
  <si>
    <t>CL</t>
  </si>
  <si>
    <t>CF</t>
  </si>
  <si>
    <t>CV</t>
  </si>
  <si>
    <t>Cfu</t>
  </si>
  <si>
    <t>Cr</t>
  </si>
  <si>
    <t>Cc</t>
  </si>
  <si>
    <t>Cf</t>
  </si>
  <si>
    <t>Cb</t>
  </si>
  <si>
    <t>(psi)</t>
  </si>
  <si>
    <t>F' values</t>
  </si>
  <si>
    <t>Multipliers</t>
  </si>
  <si>
    <t>Rating Factors</t>
  </si>
  <si>
    <t xml:space="preserve">Bending Stress Rating </t>
  </si>
  <si>
    <t>Factor= (Allowable-</t>
  </si>
  <si>
    <t>DL(negligible))/(Live Load)</t>
  </si>
  <si>
    <t>Compression Stress perp.</t>
  </si>
  <si>
    <t>to grain = (Allow.-DL(Neg.))</t>
  </si>
  <si>
    <t>/(Live Load Stress)</t>
  </si>
  <si>
    <t xml:space="preserve">Vehicle </t>
  </si>
  <si>
    <t>Gross Load</t>
  </si>
  <si>
    <t>(Tons)</t>
  </si>
  <si>
    <t>Bending Stress Allowable</t>
  </si>
  <si>
    <t>Gross Load (tons)= rating</t>
  </si>
  <si>
    <t>factor*Gross veh. Weight</t>
  </si>
  <si>
    <t>to grain = Rating factor*</t>
  </si>
  <si>
    <t>Gross Veh. Weight</t>
  </si>
  <si>
    <t>OH 2F1</t>
  </si>
  <si>
    <t>OH 3F1</t>
  </si>
  <si>
    <t>OH 4F1</t>
  </si>
  <si>
    <t>3X4'S</t>
  </si>
  <si>
    <t>2X3's</t>
  </si>
  <si>
    <t>3X4 BOARDS USED</t>
  </si>
  <si>
    <t xml:space="preserve">LOGAN CO PLEASANT TWP CR 21 OVER MIAMI RIVER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</si>
</sst>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0"/>
    </font>
    <font>
      <u val="single"/>
      <sz val="12"/>
      <name val="Arial"/>
      <family val="2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8" xfId="0" applyBorder="1" applyAlignment="1" quotePrefix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workbookViewId="0" topLeftCell="A1">
      <selection activeCell="I6" sqref="I6"/>
    </sheetView>
  </sheetViews>
  <sheetFormatPr defaultColWidth="8.88671875" defaultRowHeight="15"/>
  <cols>
    <col min="1" max="1" width="9.99609375" style="0" customWidth="1"/>
    <col min="2" max="7" width="10.77734375" style="0" customWidth="1"/>
    <col min="8" max="8" width="13.6640625" style="0" customWidth="1"/>
    <col min="9" max="13" width="10.77734375" style="0" customWidth="1"/>
  </cols>
  <sheetData>
    <row r="1" ht="15.75">
      <c r="A1" s="1" t="s">
        <v>1</v>
      </c>
    </row>
    <row r="2" ht="15.75">
      <c r="A2" s="1"/>
    </row>
    <row r="3" ht="15.75">
      <c r="A3" s="1" t="s">
        <v>85</v>
      </c>
    </row>
    <row r="4" spans="1:18" ht="15.75">
      <c r="A4" s="2" t="s">
        <v>0</v>
      </c>
      <c r="H4" s="6" t="s">
        <v>7</v>
      </c>
      <c r="I4" s="6" t="s">
        <v>8</v>
      </c>
      <c r="J4" s="5" t="s">
        <v>5</v>
      </c>
      <c r="K4" s="5" t="s">
        <v>6</v>
      </c>
      <c r="L4" s="5" t="s">
        <v>42</v>
      </c>
      <c r="Q4" s="2"/>
      <c r="R4" s="2"/>
    </row>
    <row r="5" spans="1:16" ht="15">
      <c r="A5" s="3" t="s">
        <v>2</v>
      </c>
      <c r="D5" s="4">
        <v>2.5</v>
      </c>
      <c r="F5" t="s">
        <v>84</v>
      </c>
      <c r="H5" s="4"/>
      <c r="I5" s="4"/>
      <c r="J5">
        <f>+H5*I5</f>
        <v>0</v>
      </c>
      <c r="K5">
        <f>+(H5*(I5^2))/6</f>
        <v>0</v>
      </c>
      <c r="L5">
        <f>+H5*(I5^3)/12</f>
        <v>0</v>
      </c>
      <c r="M5" t="s">
        <v>9</v>
      </c>
      <c r="P5" s="4">
        <v>5.75</v>
      </c>
    </row>
    <row r="6" spans="1:16" ht="15">
      <c r="A6" s="3" t="s">
        <v>3</v>
      </c>
      <c r="D6" s="4">
        <v>2.75</v>
      </c>
      <c r="F6" t="s">
        <v>4</v>
      </c>
      <c r="H6" s="4">
        <v>2.5</v>
      </c>
      <c r="I6" s="4">
        <v>5.5</v>
      </c>
      <c r="J6">
        <f>+H6*I6</f>
        <v>13.75</v>
      </c>
      <c r="K6">
        <f>+(H6*(I6^2))/6</f>
        <v>12.604166666666666</v>
      </c>
      <c r="L6">
        <f>+H6*(I6^3)/12</f>
        <v>34.661458333333336</v>
      </c>
      <c r="P6" t="s">
        <v>41</v>
      </c>
    </row>
    <row r="7" ht="15">
      <c r="D7" t="s">
        <v>41</v>
      </c>
    </row>
    <row r="8" spans="5:12" ht="15.75">
      <c r="E8" s="1" t="s">
        <v>22</v>
      </c>
      <c r="G8" s="1" t="s">
        <v>23</v>
      </c>
      <c r="H8" s="1" t="s">
        <v>26</v>
      </c>
      <c r="I8" s="1" t="s">
        <v>29</v>
      </c>
      <c r="J8" s="1" t="s">
        <v>32</v>
      </c>
      <c r="L8" s="7" t="s">
        <v>35</v>
      </c>
    </row>
    <row r="9" spans="1:20" ht="15.75">
      <c r="A9" s="7" t="s">
        <v>10</v>
      </c>
      <c r="B9" s="7" t="s">
        <v>12</v>
      </c>
      <c r="C9" s="7" t="s">
        <v>14</v>
      </c>
      <c r="D9" s="7" t="s">
        <v>16</v>
      </c>
      <c r="E9" s="7" t="s">
        <v>18</v>
      </c>
      <c r="F9" s="7" t="s">
        <v>20</v>
      </c>
      <c r="G9" s="7" t="s">
        <v>24</v>
      </c>
      <c r="H9" s="7" t="s">
        <v>27</v>
      </c>
      <c r="I9" s="7" t="s">
        <v>30</v>
      </c>
      <c r="J9" s="7" t="s">
        <v>33</v>
      </c>
      <c r="K9" s="8"/>
      <c r="L9" s="7" t="s">
        <v>36</v>
      </c>
      <c r="M9" s="8"/>
      <c r="N9" s="8"/>
      <c r="O9" s="8"/>
      <c r="P9" s="8"/>
      <c r="Q9" s="8"/>
      <c r="R9" s="8"/>
      <c r="S9" s="8"/>
      <c r="T9" s="8"/>
    </row>
    <row r="10" spans="1:13" ht="15.75">
      <c r="A10" s="2" t="s">
        <v>11</v>
      </c>
      <c r="B10" s="2" t="s">
        <v>13</v>
      </c>
      <c r="C10" s="2" t="s">
        <v>15</v>
      </c>
      <c r="D10" s="2" t="s">
        <v>17</v>
      </c>
      <c r="E10" s="2" t="s">
        <v>19</v>
      </c>
      <c r="F10" s="2" t="s">
        <v>21</v>
      </c>
      <c r="G10" s="2" t="s">
        <v>25</v>
      </c>
      <c r="H10" s="2" t="s">
        <v>28</v>
      </c>
      <c r="I10" s="2" t="s">
        <v>31</v>
      </c>
      <c r="J10" s="2" t="s">
        <v>82</v>
      </c>
      <c r="K10" s="2" t="s">
        <v>34</v>
      </c>
      <c r="L10" s="2" t="s">
        <v>82</v>
      </c>
      <c r="M10" s="2" t="s">
        <v>34</v>
      </c>
    </row>
    <row r="11" spans="1:13" ht="15">
      <c r="A11" t="s">
        <v>37</v>
      </c>
      <c r="B11">
        <v>24</v>
      </c>
      <c r="C11">
        <f aca="true" t="shared" si="0" ref="C11:C17">+B11/2</f>
        <v>12</v>
      </c>
      <c r="D11">
        <f aca="true" t="shared" si="1" ref="D11:D17">+E11*F11</f>
        <v>225</v>
      </c>
      <c r="E11" s="4">
        <v>15</v>
      </c>
      <c r="F11" s="4">
        <v>15</v>
      </c>
      <c r="G11">
        <f aca="true" t="shared" si="2" ref="G11:G17">+E11/$D$5</f>
        <v>6</v>
      </c>
      <c r="H11">
        <f aca="true" t="shared" si="3" ref="H11:H17">+C11/G11</f>
        <v>2</v>
      </c>
      <c r="I11">
        <f>+((H11/(F11/12))*(($D$6)-($P$5/24))*(F11/12)/4)-((H11/(F11/12))*((F11/12)^2)/8)</f>
        <v>0.9427083333333333</v>
      </c>
      <c r="J11" s="9" t="e">
        <f aca="true" t="shared" si="4" ref="J11:J17">+(I11/$K$5)*12*1000</f>
        <v>#DIV/0!</v>
      </c>
      <c r="K11" s="9">
        <f aca="true" t="shared" si="5" ref="K11:K17">+(I11/$K$6)*12*1000</f>
        <v>897.5206611570247</v>
      </c>
      <c r="L11" s="9" t="e">
        <f aca="true" t="shared" si="6" ref="L11:L17">+H11*1000/($H$5*$P$5)</f>
        <v>#DIV/0!</v>
      </c>
      <c r="M11" s="9">
        <f aca="true" t="shared" si="7" ref="M11:M17">+H11*1000/($H$6*$P$5)</f>
        <v>139.1304347826087</v>
      </c>
    </row>
    <row r="12" spans="1:13" ht="15">
      <c r="A12" t="s">
        <v>40</v>
      </c>
      <c r="B12">
        <v>32</v>
      </c>
      <c r="C12">
        <f t="shared" si="0"/>
        <v>16</v>
      </c>
      <c r="D12">
        <f t="shared" si="1"/>
        <v>300</v>
      </c>
      <c r="E12" s="4">
        <v>15</v>
      </c>
      <c r="F12" s="4">
        <v>20</v>
      </c>
      <c r="G12">
        <f t="shared" si="2"/>
        <v>6</v>
      </c>
      <c r="H12">
        <f t="shared" si="3"/>
        <v>2.6666666666666665</v>
      </c>
      <c r="I12">
        <f aca="true" t="shared" si="8" ref="I12:I17">+((H12/(F12/12))*(($D$6)-($P$5/24))*(F12/12)/4)-((H12/(F12/12))*((F12/12)^2)/8)</f>
        <v>1.1180555555555551</v>
      </c>
      <c r="J12" s="9" t="e">
        <f t="shared" si="4"/>
        <v>#DIV/0!</v>
      </c>
      <c r="K12" s="9">
        <f t="shared" si="5"/>
        <v>1064.462809917355</v>
      </c>
      <c r="L12" s="9" t="e">
        <f t="shared" si="6"/>
        <v>#DIV/0!</v>
      </c>
      <c r="M12" s="9">
        <f t="shared" si="7"/>
        <v>185.5072463768116</v>
      </c>
    </row>
    <row r="13" spans="1:13" ht="15">
      <c r="A13" t="s">
        <v>38</v>
      </c>
      <c r="B13">
        <v>15.25</v>
      </c>
      <c r="C13">
        <f t="shared" si="0"/>
        <v>7.625</v>
      </c>
      <c r="D13">
        <f t="shared" si="1"/>
        <v>207.15</v>
      </c>
      <c r="E13" s="4">
        <v>15</v>
      </c>
      <c r="F13" s="4">
        <v>13.81</v>
      </c>
      <c r="G13">
        <f t="shared" si="2"/>
        <v>6</v>
      </c>
      <c r="H13">
        <f t="shared" si="3"/>
        <v>1.2708333333333333</v>
      </c>
      <c r="I13">
        <f t="shared" si="8"/>
        <v>0.614765625</v>
      </c>
      <c r="J13" s="9" t="e">
        <f t="shared" si="4"/>
        <v>#DIV/0!</v>
      </c>
      <c r="K13" s="9">
        <f t="shared" si="5"/>
        <v>585.297520661157</v>
      </c>
      <c r="L13" s="9" t="e">
        <f t="shared" si="6"/>
        <v>#DIV/0!</v>
      </c>
      <c r="M13" s="9">
        <f t="shared" si="7"/>
        <v>88.40579710144927</v>
      </c>
    </row>
    <row r="14" spans="1:13" ht="15">
      <c r="A14" t="s">
        <v>79</v>
      </c>
      <c r="B14">
        <v>20</v>
      </c>
      <c r="C14">
        <f t="shared" si="0"/>
        <v>10</v>
      </c>
      <c r="D14">
        <f t="shared" si="1"/>
        <v>237.15</v>
      </c>
      <c r="E14" s="4">
        <v>15</v>
      </c>
      <c r="F14" s="4">
        <v>15.81</v>
      </c>
      <c r="G14">
        <f t="shared" si="2"/>
        <v>6</v>
      </c>
      <c r="H14">
        <f t="shared" si="3"/>
        <v>1.6666666666666667</v>
      </c>
      <c r="I14">
        <f t="shared" si="8"/>
        <v>0.7715277777777776</v>
      </c>
      <c r="J14" s="9" t="e">
        <f t="shared" si="4"/>
        <v>#DIV/0!</v>
      </c>
      <c r="K14" s="9">
        <f t="shared" si="5"/>
        <v>734.5454545454544</v>
      </c>
      <c r="L14" s="9" t="e">
        <f t="shared" si="6"/>
        <v>#DIV/0!</v>
      </c>
      <c r="M14" s="9">
        <f t="shared" si="7"/>
        <v>115.94202898550725</v>
      </c>
    </row>
    <row r="15" spans="1:13" ht="15">
      <c r="A15" t="s">
        <v>80</v>
      </c>
      <c r="B15">
        <v>17</v>
      </c>
      <c r="C15">
        <f t="shared" si="0"/>
        <v>8.5</v>
      </c>
      <c r="D15">
        <f t="shared" si="1"/>
        <v>218.7</v>
      </c>
      <c r="E15" s="4">
        <v>15</v>
      </c>
      <c r="F15" s="4">
        <v>14.58</v>
      </c>
      <c r="G15">
        <f t="shared" si="2"/>
        <v>6</v>
      </c>
      <c r="H15">
        <f t="shared" si="3"/>
        <v>1.4166666666666667</v>
      </c>
      <c r="I15">
        <f t="shared" si="8"/>
        <v>0.6739496527777777</v>
      </c>
      <c r="J15" s="9" t="e">
        <f t="shared" si="4"/>
        <v>#DIV/0!</v>
      </c>
      <c r="K15" s="9">
        <f t="shared" si="5"/>
        <v>641.6446280991736</v>
      </c>
      <c r="L15" s="9" t="e">
        <f t="shared" si="6"/>
        <v>#DIV/0!</v>
      </c>
      <c r="M15" s="9">
        <f t="shared" si="7"/>
        <v>98.55072463768117</v>
      </c>
    </row>
    <row r="16" spans="1:13" ht="15">
      <c r="A16" t="s">
        <v>81</v>
      </c>
      <c r="B16">
        <v>14</v>
      </c>
      <c r="C16">
        <f t="shared" si="0"/>
        <v>7</v>
      </c>
      <c r="D16">
        <f t="shared" si="1"/>
        <v>198.45000000000002</v>
      </c>
      <c r="E16" s="4">
        <v>15</v>
      </c>
      <c r="F16" s="4">
        <v>13.23</v>
      </c>
      <c r="G16">
        <f t="shared" si="2"/>
        <v>6</v>
      </c>
      <c r="H16">
        <f t="shared" si="3"/>
        <v>1.1666666666666667</v>
      </c>
      <c r="I16">
        <f t="shared" si="8"/>
        <v>0.5714236111111111</v>
      </c>
      <c r="J16" s="9" t="e">
        <f t="shared" si="4"/>
        <v>#DIV/0!</v>
      </c>
      <c r="K16" s="9">
        <f t="shared" si="5"/>
        <v>544.0330578512396</v>
      </c>
      <c r="L16" s="9" t="e">
        <f t="shared" si="6"/>
        <v>#DIV/0!</v>
      </c>
      <c r="M16" s="9">
        <f t="shared" si="7"/>
        <v>81.15942028985508</v>
      </c>
    </row>
    <row r="17" spans="1:13" ht="15">
      <c r="A17" t="s">
        <v>39</v>
      </c>
      <c r="B17">
        <v>17</v>
      </c>
      <c r="C17">
        <f t="shared" si="0"/>
        <v>8.5</v>
      </c>
      <c r="D17">
        <f t="shared" si="1"/>
        <v>218.7</v>
      </c>
      <c r="E17" s="4">
        <v>15</v>
      </c>
      <c r="F17" s="4">
        <v>14.58</v>
      </c>
      <c r="G17">
        <f t="shared" si="2"/>
        <v>6</v>
      </c>
      <c r="H17">
        <f t="shared" si="3"/>
        <v>1.4166666666666667</v>
      </c>
      <c r="I17">
        <f t="shared" si="8"/>
        <v>0.6739496527777777</v>
      </c>
      <c r="J17" s="9" t="e">
        <f t="shared" si="4"/>
        <v>#DIV/0!</v>
      </c>
      <c r="K17" s="9">
        <f t="shared" si="5"/>
        <v>641.6446280991736</v>
      </c>
      <c r="L17" s="9" t="e">
        <f t="shared" si="6"/>
        <v>#DIV/0!</v>
      </c>
      <c r="M17" s="9">
        <f t="shared" si="7"/>
        <v>98.55072463768117</v>
      </c>
    </row>
    <row r="19" spans="5:6" ht="15">
      <c r="E19" t="s">
        <v>43</v>
      </c>
      <c r="F19" t="s">
        <v>43</v>
      </c>
    </row>
    <row r="20" spans="5:6" ht="15">
      <c r="E20" t="s">
        <v>44</v>
      </c>
      <c r="F20" t="s">
        <v>44</v>
      </c>
    </row>
    <row r="22" ht="16.5" thickBot="1">
      <c r="A22" s="1" t="s">
        <v>45</v>
      </c>
    </row>
    <row r="23" spans="1:14" ht="15">
      <c r="A23" s="12"/>
      <c r="B23" s="10" t="s">
        <v>46</v>
      </c>
      <c r="C23" s="13"/>
      <c r="D23" s="13"/>
      <c r="E23" s="13"/>
      <c r="F23" s="13"/>
      <c r="G23" s="13"/>
      <c r="H23" s="13" t="s">
        <v>63</v>
      </c>
      <c r="I23" s="13"/>
      <c r="J23" s="13"/>
      <c r="K23" s="13"/>
      <c r="L23" s="13"/>
      <c r="M23" s="13"/>
      <c r="N23" s="14" t="s">
        <v>62</v>
      </c>
    </row>
    <row r="24" spans="1:14" ht="15.75" thickBot="1">
      <c r="A24" s="15"/>
      <c r="B24" s="21" t="s">
        <v>47</v>
      </c>
      <c r="C24" s="22" t="s">
        <v>50</v>
      </c>
      <c r="D24" s="23" t="s">
        <v>51</v>
      </c>
      <c r="E24" s="23" t="s">
        <v>52</v>
      </c>
      <c r="F24" s="23" t="s">
        <v>53</v>
      </c>
      <c r="G24" s="23" t="s">
        <v>54</v>
      </c>
      <c r="H24" s="23" t="s">
        <v>55</v>
      </c>
      <c r="I24" s="23" t="s">
        <v>56</v>
      </c>
      <c r="J24" s="23" t="s">
        <v>57</v>
      </c>
      <c r="K24" s="23" t="s">
        <v>58</v>
      </c>
      <c r="L24" s="23" t="s">
        <v>59</v>
      </c>
      <c r="M24" s="23" t="s">
        <v>60</v>
      </c>
      <c r="N24" s="24" t="s">
        <v>61</v>
      </c>
    </row>
    <row r="25" spans="1:14" ht="15">
      <c r="A25" s="25" t="s">
        <v>48</v>
      </c>
      <c r="B25" s="26">
        <v>1650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>
        <v>1650</v>
      </c>
    </row>
    <row r="26" spans="1:14" ht="15.75" thickBot="1">
      <c r="A26" s="28" t="s">
        <v>49</v>
      </c>
      <c r="B26" s="29">
        <v>440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>
        <v>440</v>
      </c>
    </row>
    <row r="29" ht="16.5" thickBot="1">
      <c r="A29" s="1" t="s">
        <v>64</v>
      </c>
    </row>
    <row r="30" spans="1:5" ht="15">
      <c r="A30" s="12"/>
      <c r="B30" s="12" t="s">
        <v>65</v>
      </c>
      <c r="C30" s="13"/>
      <c r="D30" s="12" t="s">
        <v>68</v>
      </c>
      <c r="E30" s="14"/>
    </row>
    <row r="31" spans="1:5" ht="15.75">
      <c r="A31" s="31" t="s">
        <v>10</v>
      </c>
      <c r="B31" s="15" t="s">
        <v>66</v>
      </c>
      <c r="C31" s="16"/>
      <c r="D31" s="15" t="s">
        <v>69</v>
      </c>
      <c r="E31" s="17"/>
    </row>
    <row r="32" spans="1:5" ht="16.5" thickBot="1">
      <c r="A32" s="32" t="s">
        <v>11</v>
      </c>
      <c r="B32" s="18" t="s">
        <v>67</v>
      </c>
      <c r="C32" s="19"/>
      <c r="D32" s="33" t="s">
        <v>70</v>
      </c>
      <c r="E32" s="20"/>
    </row>
    <row r="33" spans="1:5" ht="15.75" thickBot="1">
      <c r="A33" s="18"/>
      <c r="B33" s="34" t="s">
        <v>82</v>
      </c>
      <c r="C33" s="35" t="s">
        <v>34</v>
      </c>
      <c r="D33" s="34" t="s">
        <v>83</v>
      </c>
      <c r="E33" s="36" t="s">
        <v>34</v>
      </c>
    </row>
    <row r="34" spans="1:5" ht="15">
      <c r="A34" s="46" t="s">
        <v>37</v>
      </c>
      <c r="B34" s="43" t="e">
        <f aca="true" t="shared" si="9" ref="B34:C40">+$N$25/J11</f>
        <v>#DIV/0!</v>
      </c>
      <c r="C34" s="40">
        <f t="shared" si="9"/>
        <v>1.8383977900552488</v>
      </c>
      <c r="D34" s="43" t="e">
        <f aca="true" t="shared" si="10" ref="D34:E40">+$N$26/L11</f>
        <v>#DIV/0!</v>
      </c>
      <c r="E34" s="37">
        <f t="shared" si="10"/>
        <v>3.1625</v>
      </c>
    </row>
    <row r="35" spans="1:5" ht="15">
      <c r="A35" s="47" t="s">
        <v>40</v>
      </c>
      <c r="B35" s="44" t="e">
        <f t="shared" si="9"/>
        <v>#DIV/0!</v>
      </c>
      <c r="C35" s="41">
        <f t="shared" si="9"/>
        <v>1.5500776397515534</v>
      </c>
      <c r="D35" s="44" t="e">
        <f t="shared" si="10"/>
        <v>#DIV/0!</v>
      </c>
      <c r="E35" s="38">
        <f t="shared" si="10"/>
        <v>2.371875</v>
      </c>
    </row>
    <row r="36" spans="1:5" ht="15">
      <c r="A36" s="47" t="s">
        <v>38</v>
      </c>
      <c r="B36" s="44" t="e">
        <f t="shared" si="9"/>
        <v>#DIV/0!</v>
      </c>
      <c r="C36" s="41">
        <f t="shared" si="9"/>
        <v>2.8190790867115685</v>
      </c>
      <c r="D36" s="44" t="e">
        <f t="shared" si="10"/>
        <v>#DIV/0!</v>
      </c>
      <c r="E36" s="38">
        <f t="shared" si="10"/>
        <v>4.977049180327869</v>
      </c>
    </row>
    <row r="37" spans="1:5" ht="15">
      <c r="A37" s="47" t="s">
        <v>79</v>
      </c>
      <c r="B37" s="44" t="e">
        <f t="shared" si="9"/>
        <v>#DIV/0!</v>
      </c>
      <c r="C37" s="41">
        <f t="shared" si="9"/>
        <v>2.2462871287128716</v>
      </c>
      <c r="D37" s="44" t="e">
        <f t="shared" si="10"/>
        <v>#DIV/0!</v>
      </c>
      <c r="E37" s="38">
        <f t="shared" si="10"/>
        <v>3.795</v>
      </c>
    </row>
    <row r="38" spans="1:5" ht="15">
      <c r="A38" s="47" t="s">
        <v>80</v>
      </c>
      <c r="B38" s="44" t="e">
        <f t="shared" si="9"/>
        <v>#DIV/0!</v>
      </c>
      <c r="C38" s="41">
        <f t="shared" si="9"/>
        <v>2.571516892283517</v>
      </c>
      <c r="D38" s="44" t="e">
        <f t="shared" si="10"/>
        <v>#DIV/0!</v>
      </c>
      <c r="E38" s="38">
        <f t="shared" si="10"/>
        <v>4.46470588235294</v>
      </c>
    </row>
    <row r="39" spans="1:5" ht="15">
      <c r="A39" s="47" t="s">
        <v>81</v>
      </c>
      <c r="B39" s="44" t="e">
        <f t="shared" si="9"/>
        <v>#DIV/0!</v>
      </c>
      <c r="C39" s="41">
        <f t="shared" si="9"/>
        <v>3.0329039314577386</v>
      </c>
      <c r="D39" s="44" t="e">
        <f t="shared" si="10"/>
        <v>#DIV/0!</v>
      </c>
      <c r="E39" s="38">
        <f t="shared" si="10"/>
        <v>5.421428571428571</v>
      </c>
    </row>
    <row r="40" spans="1:5" ht="15.75" thickBot="1">
      <c r="A40" s="22" t="s">
        <v>39</v>
      </c>
      <c r="B40" s="45" t="e">
        <f t="shared" si="9"/>
        <v>#DIV/0!</v>
      </c>
      <c r="C40" s="42">
        <f t="shared" si="9"/>
        <v>2.571516892283517</v>
      </c>
      <c r="D40" s="45" t="e">
        <f t="shared" si="10"/>
        <v>#DIV/0!</v>
      </c>
      <c r="E40" s="39">
        <f t="shared" si="10"/>
        <v>4.46470588235294</v>
      </c>
    </row>
    <row r="45" ht="15.75" thickBot="1"/>
    <row r="46" spans="1:6" ht="15">
      <c r="A46" s="12"/>
      <c r="B46" s="10"/>
      <c r="C46" s="12" t="s">
        <v>74</v>
      </c>
      <c r="D46" s="13"/>
      <c r="E46" s="12" t="s">
        <v>68</v>
      </c>
      <c r="F46" s="14"/>
    </row>
    <row r="47" spans="1:6" ht="15.75">
      <c r="A47" s="31" t="s">
        <v>10</v>
      </c>
      <c r="B47" s="21" t="s">
        <v>71</v>
      </c>
      <c r="C47" s="15" t="s">
        <v>75</v>
      </c>
      <c r="D47" s="16"/>
      <c r="E47" s="15" t="s">
        <v>77</v>
      </c>
      <c r="F47" s="17"/>
    </row>
    <row r="48" spans="1:6" ht="16.5" thickBot="1">
      <c r="A48" s="32" t="s">
        <v>11</v>
      </c>
      <c r="B48" s="21" t="s">
        <v>72</v>
      </c>
      <c r="C48" s="18" t="s">
        <v>76</v>
      </c>
      <c r="D48" s="19"/>
      <c r="E48" s="18" t="s">
        <v>78</v>
      </c>
      <c r="F48" s="20"/>
    </row>
    <row r="49" spans="1:6" ht="15.75" thickBot="1">
      <c r="A49" s="18"/>
      <c r="B49" s="11" t="s">
        <v>73</v>
      </c>
      <c r="C49" s="34" t="s">
        <v>82</v>
      </c>
      <c r="D49" s="35" t="s">
        <v>34</v>
      </c>
      <c r="E49" s="34" t="s">
        <v>82</v>
      </c>
      <c r="F49" s="36" t="s">
        <v>34</v>
      </c>
    </row>
    <row r="50" spans="1:6" ht="15">
      <c r="A50" s="46" t="s">
        <v>37</v>
      </c>
      <c r="B50" s="48">
        <v>15</v>
      </c>
      <c r="C50" s="43" t="e">
        <f aca="true" t="shared" si="11" ref="C50:F56">+B34*$B50</f>
        <v>#DIV/0!</v>
      </c>
      <c r="D50" s="37">
        <f t="shared" si="11"/>
        <v>27.57596685082873</v>
      </c>
      <c r="E50" s="43" t="e">
        <f t="shared" si="11"/>
        <v>#DIV/0!</v>
      </c>
      <c r="F50" s="37">
        <f t="shared" si="11"/>
        <v>47.4375</v>
      </c>
    </row>
    <row r="51" spans="1:6" ht="15">
      <c r="A51" s="47" t="s">
        <v>40</v>
      </c>
      <c r="B51" s="49">
        <v>36</v>
      </c>
      <c r="C51" s="44" t="e">
        <f t="shared" si="11"/>
        <v>#DIV/0!</v>
      </c>
      <c r="D51" s="38">
        <f t="shared" si="11"/>
        <v>55.80279503105592</v>
      </c>
      <c r="E51" s="44" t="e">
        <f t="shared" si="11"/>
        <v>#DIV/0!</v>
      </c>
      <c r="F51" s="38">
        <f t="shared" si="11"/>
        <v>85.3875</v>
      </c>
    </row>
    <row r="52" spans="1:6" ht="15">
      <c r="A52" s="47" t="s">
        <v>38</v>
      </c>
      <c r="B52" s="49">
        <v>13</v>
      </c>
      <c r="C52" s="44" t="e">
        <f t="shared" si="11"/>
        <v>#DIV/0!</v>
      </c>
      <c r="D52" s="38">
        <f t="shared" si="11"/>
        <v>36.64802812725039</v>
      </c>
      <c r="E52" s="44" t="e">
        <f t="shared" si="11"/>
        <v>#DIV/0!</v>
      </c>
      <c r="F52" s="38">
        <f t="shared" si="11"/>
        <v>64.7016393442623</v>
      </c>
    </row>
    <row r="53" spans="1:6" ht="15">
      <c r="A53" s="47" t="s">
        <v>79</v>
      </c>
      <c r="B53" s="49">
        <v>15</v>
      </c>
      <c r="C53" s="44" t="e">
        <f t="shared" si="11"/>
        <v>#DIV/0!</v>
      </c>
      <c r="D53" s="38">
        <f t="shared" si="11"/>
        <v>33.694306930693074</v>
      </c>
      <c r="E53" s="44" t="e">
        <f t="shared" si="11"/>
        <v>#DIV/0!</v>
      </c>
      <c r="F53" s="38">
        <f t="shared" si="11"/>
        <v>56.925</v>
      </c>
    </row>
    <row r="54" spans="1:6" ht="15">
      <c r="A54" s="47" t="s">
        <v>80</v>
      </c>
      <c r="B54" s="49">
        <v>23</v>
      </c>
      <c r="C54" s="44" t="e">
        <f t="shared" si="11"/>
        <v>#DIV/0!</v>
      </c>
      <c r="D54" s="38">
        <f t="shared" si="11"/>
        <v>59.144888522520894</v>
      </c>
      <c r="E54" s="44" t="e">
        <f t="shared" si="11"/>
        <v>#DIV/0!</v>
      </c>
      <c r="F54" s="38">
        <f t="shared" si="11"/>
        <v>102.68823529411763</v>
      </c>
    </row>
    <row r="55" spans="1:6" ht="15">
      <c r="A55" s="47" t="s">
        <v>81</v>
      </c>
      <c r="B55" s="49">
        <v>27</v>
      </c>
      <c r="C55" s="44" t="e">
        <f t="shared" si="11"/>
        <v>#DIV/0!</v>
      </c>
      <c r="D55" s="38">
        <f t="shared" si="11"/>
        <v>81.88840614935894</v>
      </c>
      <c r="E55" s="44" t="e">
        <f t="shared" si="11"/>
        <v>#DIV/0!</v>
      </c>
      <c r="F55" s="38">
        <f t="shared" si="11"/>
        <v>146.3785714285714</v>
      </c>
    </row>
    <row r="56" spans="1:6" ht="15.75" thickBot="1">
      <c r="A56" s="22" t="s">
        <v>39</v>
      </c>
      <c r="B56" s="50">
        <v>40</v>
      </c>
      <c r="C56" s="45" t="e">
        <f t="shared" si="11"/>
        <v>#DIV/0!</v>
      </c>
      <c r="D56" s="39">
        <f t="shared" si="11"/>
        <v>102.86067569134069</v>
      </c>
      <c r="E56" s="45" t="e">
        <f t="shared" si="11"/>
        <v>#DIV/0!</v>
      </c>
      <c r="F56" s="39">
        <f t="shared" si="11"/>
        <v>178.58823529411762</v>
      </c>
    </row>
  </sheetData>
  <printOptions/>
  <pageMargins left="0.75" right="0.75" top="1" bottom="1" header="0.5" footer="0.5"/>
  <pageSetup fitToHeight="1" fitToWidth="1" horizontalDpi="300" verticalDpi="300" orientation="landscape" paperSize="3" scale="55" r:id="rId1"/>
  <headerFooter alignWithMargins="0">
    <oddHeader>&amp;R&amp;D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Logan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C. Coleman, P.E., P.S.</dc:creator>
  <cp:keywords/>
  <dc:description/>
  <cp:lastModifiedBy>Kohli&amp;Kaliher</cp:lastModifiedBy>
  <cp:lastPrinted>2011-08-06T18:21:23Z</cp:lastPrinted>
  <dcterms:created xsi:type="dcterms:W3CDTF">2002-02-25T19:05:44Z</dcterms:created>
  <dcterms:modified xsi:type="dcterms:W3CDTF">2011-08-06T18:27:33Z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-916173488</vt:i4>
  </property>
  <property fmtid="{D5CDD505-2E9C-101B-9397-08002B2CF9AE}" pid="3" name="_EmailSubject">
    <vt:lpwstr/>
  </property>
  <property fmtid="{D5CDD505-2E9C-101B-9397-08002B2CF9AE}" pid="4" name="_AuthorEmailDisplayName">
    <vt:lpwstr>Scott Coleman</vt:lpwstr>
  </property>
  <property fmtid="{D5CDD505-2E9C-101B-9397-08002B2CF9AE}" pid="5" name="_PreviousAdHocReviewCycleID">
    <vt:i4>-1673740654</vt:i4>
  </property>
  <property fmtid="{D5CDD505-2E9C-101B-9397-08002B2CF9AE}" pid="6" name="_ReviewingToolsShownOnce">
    <vt:lpwstr/>
  </property>
</Properties>
</file>